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hausdertechnikev-my.sharepoint.com/personal/t_glaeser_hdt_de/Documents/Dokumente/ARBEITSORDNER_TG/SWP/SWP_zyklenbasiert/"/>
    </mc:Choice>
  </mc:AlternateContent>
  <xr:revisionPtr revIDLastSave="132" documentId="8_{FAA9C60A-0D95-4AAD-A857-772B4BB8E342}" xr6:coauthVersionLast="47" xr6:coauthVersionMax="47" xr10:uidLastSave="{D6120745-EBE8-4E95-AA01-5AE04BF0ABED}"/>
  <workbookProtection workbookAlgorithmName="SHA-512" workbookHashValue="mvn9u+OTe3sXZGVcNzQCSSOJ1CZ2SMUpbcdgg6HPdGRngc6Hg7+Vpzp/wfaSSE3DM0fatlSAu8Vm02vtJQBEQg==" workbookSaltValue="Ednu8+cWRiX9aPEGECCbWQ==" workbookSpinCount="100000" lockStructure="1"/>
  <bookViews>
    <workbookView xWindow="-4704" yWindow="-13068" windowWidth="30936" windowHeight="12456" xr2:uid="{00000000-000D-0000-FFFF-FFFF00000000}"/>
  </bookViews>
  <sheets>
    <sheet name="Restlebensdauer_Hubwerk" sheetId="1" r:id="rId1"/>
    <sheet name="Umrechnung_Klassifizieru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3" i="2" l="1"/>
  <c r="F23" i="2"/>
  <c r="G23" i="2"/>
  <c r="H23" i="2"/>
  <c r="I23" i="2"/>
  <c r="J23" i="2"/>
  <c r="K23" i="2"/>
  <c r="L23" i="2"/>
  <c r="M23" i="2"/>
  <c r="D23" i="2"/>
  <c r="B12" i="2"/>
  <c r="B15" i="2" s="1"/>
  <c r="B16" i="2" s="1"/>
  <c r="B20" i="2" s="1"/>
  <c r="B21" i="2" s="1"/>
  <c r="B4" i="2"/>
  <c r="C4" i="1"/>
  <c r="N24" i="1"/>
  <c r="D27" i="1"/>
  <c r="D28" i="1" s="1"/>
  <c r="E27" i="1"/>
  <c r="E28" i="1" s="1"/>
  <c r="F27" i="1"/>
  <c r="F28" i="1" s="1"/>
  <c r="G27" i="1"/>
  <c r="G28" i="1" s="1"/>
  <c r="H27" i="1"/>
  <c r="H28" i="1" s="1"/>
  <c r="I27" i="1"/>
  <c r="I28" i="1" s="1"/>
  <c r="J27" i="1"/>
  <c r="J28" i="1" s="1"/>
  <c r="K27" i="1"/>
  <c r="K28" i="1" s="1"/>
  <c r="L27" i="1"/>
  <c r="L28" i="1" s="1"/>
  <c r="C27" i="1"/>
  <c r="C28" i="1" s="1"/>
  <c r="C18" i="1"/>
  <c r="L22" i="1"/>
  <c r="L25" i="1" s="1"/>
  <c r="D22" i="1"/>
  <c r="D25" i="1" s="1"/>
  <c r="E22" i="1"/>
  <c r="E25" i="1" s="1"/>
  <c r="F22" i="1"/>
  <c r="F25" i="1" s="1"/>
  <c r="G22" i="1"/>
  <c r="G25" i="1" s="1"/>
  <c r="H22" i="1"/>
  <c r="H25" i="1" s="1"/>
  <c r="I22" i="1"/>
  <c r="I25" i="1" s="1"/>
  <c r="J22" i="1"/>
  <c r="J25" i="1" s="1"/>
  <c r="K22" i="1"/>
  <c r="K25" i="1" s="1"/>
  <c r="C13" i="1"/>
  <c r="C22" i="1"/>
  <c r="C25" i="1" s="1"/>
  <c r="C11" i="1"/>
  <c r="B25" i="2" l="1"/>
  <c r="B26" i="2" s="1"/>
  <c r="B27" i="2" s="1"/>
  <c r="N25" i="1"/>
  <c r="C14" i="1"/>
  <c r="J26" i="1" l="1"/>
  <c r="J29" i="1" s="1"/>
  <c r="K26" i="1"/>
  <c r="K29" i="1" s="1"/>
  <c r="L26" i="1"/>
  <c r="L29" i="1" s="1"/>
  <c r="I26" i="1"/>
  <c r="I29" i="1" s="1"/>
  <c r="D26" i="1"/>
  <c r="D29" i="1" s="1"/>
  <c r="E26" i="1"/>
  <c r="E29" i="1" s="1"/>
  <c r="C26" i="1"/>
  <c r="C29" i="1" s="1"/>
  <c r="F26" i="1"/>
  <c r="F29" i="1" s="1"/>
  <c r="G26" i="1"/>
  <c r="G29" i="1" s="1"/>
  <c r="H26" i="1"/>
  <c r="H29" i="1" s="1"/>
  <c r="C30" i="1" l="1"/>
  <c r="C32" i="1" s="1"/>
  <c r="C40" i="1" s="1"/>
  <c r="C34" i="1" l="1"/>
  <c r="C43" i="1" s="1"/>
  <c r="C35" i="1"/>
  <c r="C37" i="1" s="1"/>
  <c r="C38" i="1" s="1"/>
  <c r="C41" i="1" l="1"/>
  <c r="C42" i="1"/>
  <c r="C39" i="1"/>
  <c r="C46" i="1" l="1"/>
  <c r="C44" i="1"/>
  <c r="C45" i="1"/>
</calcChain>
</file>

<file path=xl/sharedStrings.xml><?xml version="1.0" encoding="utf-8"?>
<sst xmlns="http://schemas.openxmlformats.org/spreadsheetml/2006/main" count="180" uniqueCount="114">
  <si>
    <t>Ermittlung des verbrauchten Anteils der theoretischen Lebensdauer</t>
  </si>
  <si>
    <t>Hubwerk</t>
  </si>
  <si>
    <t>Tragfähigkeit [t]:</t>
  </si>
  <si>
    <t>A-Klasse:</t>
  </si>
  <si>
    <t>A5</t>
  </si>
  <si>
    <t>A03</t>
  </si>
  <si>
    <t>A02</t>
  </si>
  <si>
    <t>A01</t>
  </si>
  <si>
    <t>A1</t>
  </si>
  <si>
    <t>A2</t>
  </si>
  <si>
    <t>A3</t>
  </si>
  <si>
    <t>A4</t>
  </si>
  <si>
    <t>A6</t>
  </si>
  <si>
    <t>A7</t>
  </si>
  <si>
    <t>A8</t>
  </si>
  <si>
    <t>A9</t>
  </si>
  <si>
    <t>A10</t>
  </si>
  <si>
    <t>A11</t>
  </si>
  <si>
    <t>A0</t>
  </si>
  <si>
    <t>Arbeitstage pro Jahr:</t>
  </si>
  <si>
    <t>Überprüfungszeitraum von:</t>
  </si>
  <si>
    <t>Überprüfungszeitraum bis:</t>
  </si>
  <si>
    <t>Hakenweg Heben [m]:</t>
  </si>
  <si>
    <t>Hakenweg Senken [m]:</t>
  </si>
  <si>
    <t>Hakenweg Summe [m]:</t>
  </si>
  <si>
    <t>Last [t]:</t>
  </si>
  <si>
    <t>Anzahl pro Tag:</t>
  </si>
  <si>
    <t>Lebensdauer</t>
  </si>
  <si>
    <t>Protokollierfaktor:</t>
  </si>
  <si>
    <t>Summe Volllastzyklen bisher:</t>
  </si>
  <si>
    <t>Volllastzyklen im ÜberprZeitraum:</t>
  </si>
  <si>
    <t>Summe Volllastzyklen:</t>
  </si>
  <si>
    <t>Volllastzyklen pro Jahr:</t>
  </si>
  <si>
    <t>Arbeitstage im ÜberprZeitraum:</t>
  </si>
  <si>
    <t>Dh-Klasse:</t>
  </si>
  <si>
    <t>Dh0</t>
  </si>
  <si>
    <t>Dh1</t>
  </si>
  <si>
    <t>Dh2</t>
  </si>
  <si>
    <t>Dh3</t>
  </si>
  <si>
    <t>Dh4</t>
  </si>
  <si>
    <t>Dh5</t>
  </si>
  <si>
    <t>Dh6</t>
  </si>
  <si>
    <t>Dh7</t>
  </si>
  <si>
    <t>Dh8</t>
  </si>
  <si>
    <t>Dh9</t>
  </si>
  <si>
    <t>Hubverlagerung im ÜberprZeitraum [m]:</t>
  </si>
  <si>
    <t>Hubverlagerung pro Jahr [m]:</t>
  </si>
  <si>
    <t>=</t>
  </si>
  <si>
    <t>Summe Hubverlagerung bisher [m]:</t>
  </si>
  <si>
    <t>Summe Hubverlagerung [m]:</t>
  </si>
  <si>
    <t>verbleib. Hubverlagerung [m]:</t>
  </si>
  <si>
    <t>verbleib. Anzahl Volllastzyklen:</t>
  </si>
  <si>
    <t>Vorgaben des Herstellers in der Betriebsanleitung sind zu beachten.</t>
  </si>
  <si>
    <t>Hinweise</t>
  </si>
  <si>
    <t>bei gleichbleibenden Betriebsbedingungen</t>
  </si>
  <si>
    <t>oder Hubverlagerung:</t>
  </si>
  <si>
    <t>dabei sind limitierend Volllastzyklen:</t>
  </si>
  <si>
    <t>Hubverlagerung entspricht Hakenwegen unter Volllast.</t>
  </si>
  <si>
    <t>Bemessungswert Hubverlagerung [m]:</t>
  </si>
  <si>
    <t>Angaben zum Projekt, Hubwerk:</t>
  </si>
  <si>
    <t>Auswertung S/D bzgl. Volllastzyklen:</t>
  </si>
  <si>
    <t>Auswertung S/D bzgl. Hubverlagerung:</t>
  </si>
  <si>
    <t>Hakenweg Summe pro Tag [m]:</t>
  </si>
  <si>
    <t>Häufigkeit/Gesamtzyklenzahl:</t>
  </si>
  <si>
    <t>Last/Tragfähigkeit:</t>
  </si>
  <si>
    <t>Last/Tragfähigkeit ^3:</t>
  </si>
  <si>
    <t>Teillastkollektivbeiwerte:</t>
  </si>
  <si>
    <t>theoret. Volllastzyklenlebensdauer:</t>
  </si>
  <si>
    <t>theoret. Hubverlagerungslebensdauer [m]:</t>
  </si>
  <si>
    <t>verbleib. theoret. NutzZeitraum [Jahre]:</t>
  </si>
  <si>
    <t>Lastzyklen,
Hakenwege</t>
  </si>
  <si>
    <t>Datum:</t>
  </si>
  <si>
    <t>Umrechnung der Klassifizierung FEM/ISO -&gt; zyklenbasiert (EN 14492-2)</t>
  </si>
  <si>
    <t>Hubgeschwindigkeit [m/min]:</t>
  </si>
  <si>
    <t>Volllastlebensdauer [h]:</t>
  </si>
  <si>
    <t>durchschnittl. Hubverlagerung [m]:</t>
  </si>
  <si>
    <t>1Dm</t>
  </si>
  <si>
    <t>1Cm</t>
  </si>
  <si>
    <t>1Bm</t>
  </si>
  <si>
    <t>1Am</t>
  </si>
  <si>
    <t>2m</t>
  </si>
  <si>
    <t>3m</t>
  </si>
  <si>
    <t>4m</t>
  </si>
  <si>
    <t>5m</t>
  </si>
  <si>
    <t>M1</t>
  </si>
  <si>
    <t>M2</t>
  </si>
  <si>
    <t>M3</t>
  </si>
  <si>
    <t>M4</t>
  </si>
  <si>
    <t>M5</t>
  </si>
  <si>
    <t>M6</t>
  </si>
  <si>
    <t>M7</t>
  </si>
  <si>
    <t>M8</t>
  </si>
  <si>
    <t>verschobene Zuordnung für Berechnung:</t>
  </si>
  <si>
    <t>für Berechnung:</t>
  </si>
  <si>
    <t>empfohlene A-Klasse:</t>
  </si>
  <si>
    <t>empfohlene Dh-Klasse:</t>
  </si>
  <si>
    <t>max. theoret. Hubverlagerung [m]:</t>
  </si>
  <si>
    <t>max. theoret. Anzahl von Volllastzyklen:</t>
  </si>
  <si>
    <r>
      <t xml:space="preserve">FEM-Klassifizierung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:</t>
    </r>
  </si>
  <si>
    <r>
      <t xml:space="preserve">ISO-Klassifizierung 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: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</si>
  <si>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Werden in beiden Feldern Klassifizierungen eingegeben, die zu unterschiedlichen Volllaststunden führen, so hat die eingegebene FEM-Klassifizierung Vorrang.</t>
    </r>
  </si>
  <si>
    <r>
      <t xml:space="preserve">Lastkollektivbeiwert </t>
    </r>
    <r>
      <rPr>
        <i/>
        <sz val="11"/>
        <color theme="1"/>
        <rFont val="Calibri"/>
        <family val="2"/>
        <scheme val="minor"/>
      </rPr>
      <t>kQ</t>
    </r>
    <r>
      <rPr>
        <sz val="11"/>
        <color theme="1"/>
        <rFont val="Calibri"/>
        <family val="2"/>
        <scheme val="minor"/>
      </rPr>
      <t xml:space="preserve"> gem. EN 13001-1:</t>
    </r>
  </si>
  <si>
    <t>= Hakenweg je Hub (Heben mit Last + Senken mit Last)</t>
  </si>
  <si>
    <t>©</t>
  </si>
  <si>
    <t>Das HDT übernimmt keine Gewähr für die Korrektheit dieses Berechnungsprogrammes. Die Verantwortung verbleibt beim Anwender. Programmfehler bitte melden an: krane@hdt.de</t>
  </si>
  <si>
    <r>
      <t xml:space="preserve">Eine eindeutige Umrechnung ist </t>
    </r>
    <r>
      <rPr>
        <b/>
        <sz val="12"/>
        <color theme="1"/>
        <rFont val="Calibri"/>
        <family val="2"/>
        <scheme val="minor"/>
      </rPr>
      <t>nicht</t>
    </r>
    <r>
      <rPr>
        <sz val="12"/>
        <color theme="1"/>
        <rFont val="Calibri"/>
        <family val="2"/>
        <scheme val="minor"/>
      </rPr>
      <t xml:space="preserve"> möglich. Ergebnis dient lediglich zur Orientierung.</t>
    </r>
  </si>
  <si>
    <t>Programmversion: 1.1</t>
  </si>
  <si>
    <r>
      <t xml:space="preserve">in Anlehnung an DGUV V54, für </t>
    </r>
    <r>
      <rPr>
        <b/>
        <sz val="11"/>
        <color theme="1"/>
        <rFont val="Calibri"/>
        <family val="2"/>
        <scheme val="minor"/>
      </rPr>
      <t>zyklenbasiert</t>
    </r>
    <r>
      <rPr>
        <sz val="11"/>
        <color theme="1"/>
        <rFont val="Calibri"/>
        <family val="2"/>
        <scheme val="minor"/>
      </rPr>
      <t xml:space="preserve"> klassifizierte Hubwerke nach EN 14492-2:2019 i.V.m. EN 13001-1</t>
    </r>
  </si>
  <si>
    <t>automatic recording system or counters and manual documentation</t>
  </si>
  <si>
    <t>estimation based upon a special, documented process</t>
  </si>
  <si>
    <t>estimation based upon documented production of the crane site</t>
  </si>
  <si>
    <t>estimation based upon undocumented, estimated production of the crane site</t>
  </si>
  <si>
    <t>crane duty history is unknown</t>
  </si>
  <si>
    <t>z.B. ISO 12482:2014: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</si>
</sst>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20"/>
      <color theme="1"/>
      <name val="Aptos Narrow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right"/>
      <protection hidden="1"/>
    </xf>
    <xf numFmtId="0" fontId="0" fillId="2" borderId="8" xfId="0" applyFill="1" applyBorder="1" applyAlignment="1" applyProtection="1">
      <alignment horizontal="center"/>
      <protection locked="0" hidden="1"/>
    </xf>
    <xf numFmtId="0" fontId="0" fillId="0" borderId="5" xfId="0" applyBorder="1" applyAlignment="1" applyProtection="1">
      <alignment horizontal="right"/>
      <protection hidden="1"/>
    </xf>
    <xf numFmtId="0" fontId="0" fillId="2" borderId="5" xfId="0" applyFill="1" applyBorder="1" applyAlignment="1" applyProtection="1">
      <alignment horizontal="center"/>
      <protection locked="0" hidden="1"/>
    </xf>
    <xf numFmtId="0" fontId="0" fillId="0" borderId="1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/>
      <protection hidden="1"/>
    </xf>
    <xf numFmtId="3" fontId="0" fillId="0" borderId="6" xfId="0" applyNumberFormat="1" applyBorder="1" applyAlignment="1" applyProtection="1">
      <alignment horizontal="center"/>
      <protection hidden="1"/>
    </xf>
    <xf numFmtId="3" fontId="0" fillId="2" borderId="5" xfId="0" applyNumberFormat="1" applyFill="1" applyBorder="1" applyAlignment="1" applyProtection="1">
      <alignment horizontal="center"/>
      <protection locked="0" hidden="1"/>
    </xf>
    <xf numFmtId="3" fontId="0" fillId="0" borderId="5" xfId="0" applyNumberFormat="1" applyBorder="1" applyAlignment="1" applyProtection="1">
      <alignment horizontal="center"/>
      <protection hidden="1"/>
    </xf>
    <xf numFmtId="3" fontId="0" fillId="0" borderId="0" xfId="0" applyNumberFormat="1" applyAlignment="1" applyProtection="1">
      <alignment horizontal="center"/>
      <protection hidden="1"/>
    </xf>
    <xf numFmtId="0" fontId="0" fillId="0" borderId="1" xfId="0" applyBorder="1" applyAlignment="1" applyProtection="1">
      <alignment horizontal="right"/>
      <protection hidden="1"/>
    </xf>
    <xf numFmtId="2" fontId="0" fillId="0" borderId="1" xfId="0" applyNumberFormat="1" applyBorder="1" applyAlignment="1" applyProtection="1">
      <alignment horizontal="center"/>
      <protection hidden="1"/>
    </xf>
    <xf numFmtId="14" fontId="0" fillId="2" borderId="1" xfId="0" applyNumberFormat="1" applyFill="1" applyBorder="1" applyAlignment="1" applyProtection="1">
      <alignment horizontal="center"/>
      <protection locked="0" hidden="1"/>
    </xf>
    <xf numFmtId="0" fontId="0" fillId="0" borderId="9" xfId="0" applyBorder="1" applyProtection="1">
      <protection hidden="1"/>
    </xf>
    <xf numFmtId="0" fontId="0" fillId="0" borderId="20" xfId="0" applyBorder="1" applyAlignment="1" applyProtection="1">
      <alignment horizontal="right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right"/>
      <protection hidden="1"/>
    </xf>
    <xf numFmtId="0" fontId="0" fillId="2" borderId="1" xfId="0" applyFill="1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right"/>
      <protection hidden="1"/>
    </xf>
    <xf numFmtId="0" fontId="0" fillId="0" borderId="6" xfId="0" applyBorder="1" applyAlignment="1" applyProtection="1">
      <alignment horizontal="center"/>
      <protection hidden="1"/>
    </xf>
    <xf numFmtId="3" fontId="0" fillId="2" borderId="1" xfId="0" applyNumberFormat="1" applyFill="1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hidden="1"/>
    </xf>
    <xf numFmtId="3" fontId="0" fillId="0" borderId="1" xfId="0" applyNumberFormat="1" applyBorder="1" applyAlignment="1" applyProtection="1">
      <alignment horizontal="center"/>
      <protection hidden="1"/>
    </xf>
    <xf numFmtId="164" fontId="0" fillId="0" borderId="1" xfId="0" applyNumberFormat="1" applyBorder="1" applyAlignment="1" applyProtection="1">
      <alignment horizontal="center"/>
      <protection hidden="1"/>
    </xf>
    <xf numFmtId="0" fontId="0" fillId="0" borderId="0" xfId="0" quotePrefix="1" applyAlignment="1" applyProtection="1">
      <alignment horizontal="center"/>
      <protection hidden="1"/>
    </xf>
    <xf numFmtId="164" fontId="0" fillId="0" borderId="6" xfId="0" applyNumberFormat="1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9" fontId="2" fillId="0" borderId="5" xfId="1" applyFont="1" applyBorder="1" applyAlignment="1" applyProtection="1">
      <alignment horizontal="center"/>
      <protection hidden="1"/>
    </xf>
    <xf numFmtId="9" fontId="2" fillId="0" borderId="6" xfId="1" applyFont="1" applyBorder="1" applyAlignment="1" applyProtection="1">
      <alignment horizontal="center"/>
      <protection hidden="1"/>
    </xf>
    <xf numFmtId="166" fontId="2" fillId="0" borderId="5" xfId="0" applyNumberFormat="1" applyFont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49" fontId="0" fillId="2" borderId="20" xfId="0" applyNumberFormat="1" applyFill="1" applyBorder="1" applyAlignment="1" applyProtection="1">
      <alignment horizontal="left"/>
      <protection locked="0" hidden="1"/>
    </xf>
    <xf numFmtId="49" fontId="0" fillId="2" borderId="21" xfId="0" applyNumberFormat="1" applyFill="1" applyBorder="1" applyProtection="1">
      <protection locked="0" hidden="1"/>
    </xf>
    <xf numFmtId="49" fontId="0" fillId="2" borderId="22" xfId="0" applyNumberFormat="1" applyFill="1" applyBorder="1" applyProtection="1">
      <protection locked="0" hidden="1"/>
    </xf>
    <xf numFmtId="49" fontId="0" fillId="2" borderId="10" xfId="0" applyNumberFormat="1" applyFill="1" applyBorder="1" applyAlignment="1" applyProtection="1">
      <alignment horizontal="left"/>
      <protection locked="0" hidden="1"/>
    </xf>
    <xf numFmtId="49" fontId="0" fillId="2" borderId="11" xfId="0" applyNumberFormat="1" applyFill="1" applyBorder="1" applyProtection="1">
      <protection locked="0" hidden="1"/>
    </xf>
    <xf numFmtId="49" fontId="0" fillId="2" borderId="12" xfId="0" applyNumberFormat="1" applyFill="1" applyBorder="1" applyProtection="1">
      <protection locked="0" hidden="1"/>
    </xf>
    <xf numFmtId="0" fontId="0" fillId="0" borderId="0" xfId="0" applyAlignment="1" applyProtection="1">
      <alignment horizontal="right"/>
      <protection hidden="1"/>
    </xf>
    <xf numFmtId="14" fontId="0" fillId="0" borderId="0" xfId="0" applyNumberFormat="1" applyAlignment="1" applyProtection="1">
      <alignment horizontal="left"/>
      <protection hidden="1"/>
    </xf>
    <xf numFmtId="0" fontId="0" fillId="0" borderId="13" xfId="0" applyBorder="1" applyAlignment="1" applyProtection="1">
      <alignment horizontal="right"/>
      <protection hidden="1"/>
    </xf>
    <xf numFmtId="0" fontId="0" fillId="0" borderId="0" xfId="0" quotePrefix="1" applyProtection="1">
      <protection hidden="1"/>
    </xf>
    <xf numFmtId="0" fontId="0" fillId="0" borderId="13" xfId="0" quotePrefix="1" applyBorder="1" applyProtection="1"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0" fillId="2" borderId="6" xfId="0" applyFill="1" applyBorder="1" applyAlignment="1" applyProtection="1">
      <alignment horizontal="center"/>
      <protection locked="0" hidden="1"/>
    </xf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8" fillId="0" borderId="0" xfId="2" applyProtection="1"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 textRotation="90"/>
      <protection hidden="1"/>
    </xf>
    <xf numFmtId="0" fontId="2" fillId="0" borderId="15" xfId="0" applyFont="1" applyBorder="1" applyAlignment="1" applyProtection="1">
      <alignment horizontal="center" vertical="center" textRotation="90"/>
      <protection hidden="1"/>
    </xf>
    <xf numFmtId="0" fontId="2" fillId="0" borderId="14" xfId="0" applyFont="1" applyBorder="1" applyAlignment="1" applyProtection="1">
      <alignment horizontal="center" vertical="center" textRotation="90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12" xfId="0" applyBorder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left"/>
      <protection hidden="1"/>
    </xf>
    <xf numFmtId="0" fontId="2" fillId="0" borderId="16" xfId="0" applyFont="1" applyBorder="1" applyAlignment="1" applyProtection="1">
      <alignment horizontal="center" vertical="center" textRotation="90" wrapText="1"/>
      <protection hidden="1"/>
    </xf>
    <xf numFmtId="0" fontId="2" fillId="0" borderId="17" xfId="0" applyFont="1" applyBorder="1" applyAlignment="1" applyProtection="1">
      <alignment horizontal="center" vertical="center" textRotation="90" wrapText="1"/>
      <protection hidden="1"/>
    </xf>
    <xf numFmtId="0" fontId="2" fillId="0" borderId="18" xfId="0" applyFont="1" applyBorder="1" applyAlignment="1" applyProtection="1">
      <alignment horizontal="center" vertical="center" textRotation="90" wrapText="1"/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9" fillId="3" borderId="0" xfId="0" applyFont="1" applyFill="1" applyProtection="1">
      <protection hidden="1"/>
    </xf>
    <xf numFmtId="0" fontId="0" fillId="0" borderId="23" xfId="0" applyBorder="1" applyAlignment="1" applyProtection="1">
      <alignment horizontal="right"/>
      <protection hidden="1"/>
    </xf>
    <xf numFmtId="0" fontId="0" fillId="0" borderId="24" xfId="0" applyBorder="1" applyAlignment="1" applyProtection="1">
      <alignment horizontal="right"/>
      <protection hidden="1"/>
    </xf>
    <xf numFmtId="0" fontId="0" fillId="0" borderId="0" xfId="0" applyBorder="1" applyProtection="1"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left"/>
      <protection hidden="1"/>
    </xf>
    <xf numFmtId="165" fontId="0" fillId="0" borderId="26" xfId="0" applyNumberFormat="1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left" wrapText="1"/>
      <protection hidden="1"/>
    </xf>
    <xf numFmtId="0" fontId="0" fillId="0" borderId="27" xfId="0" applyBorder="1" applyAlignment="1" applyProtection="1">
      <alignment horizontal="left" wrapText="1"/>
      <protection hidden="1"/>
    </xf>
    <xf numFmtId="0" fontId="0" fillId="0" borderId="28" xfId="0" applyBorder="1" applyAlignment="1" applyProtection="1">
      <alignment horizontal="left" wrapText="1"/>
      <protection hidden="1"/>
    </xf>
    <xf numFmtId="0" fontId="0" fillId="0" borderId="29" xfId="0" applyBorder="1" applyAlignment="1" applyProtection="1">
      <alignment horizontal="left"/>
      <protection hidden="1"/>
    </xf>
    <xf numFmtId="0" fontId="0" fillId="0" borderId="2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526652</xdr:colOff>
      <xdr:row>46</xdr:row>
      <xdr:rowOff>138201</xdr:rowOff>
    </xdr:from>
    <xdr:to>
      <xdr:col>17</xdr:col>
      <xdr:colOff>406470</xdr:colOff>
      <xdr:row>49</xdr:row>
      <xdr:rowOff>59680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CC67FA3E-814E-9692-FDB5-83F6FCD66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4160" y="8001791"/>
          <a:ext cx="1140012" cy="459793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638810</xdr:colOff>
      <xdr:row>27</xdr:row>
      <xdr:rowOff>134620</xdr:rowOff>
    </xdr:from>
    <xdr:to>
      <xdr:col>16</xdr:col>
      <xdr:colOff>283397</xdr:colOff>
      <xdr:row>30</xdr:row>
      <xdr:rowOff>21008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74D6D55-3FEF-4C02-88ED-CF126AAB3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58470" y="4135120"/>
          <a:ext cx="1160332" cy="4674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0"/>
  <sheetViews>
    <sheetView tabSelected="1" zoomScaleNormal="100" zoomScaleSheetLayoutView="100" workbookViewId="0">
      <selection activeCell="T33" sqref="T33"/>
    </sheetView>
  </sheetViews>
  <sheetFormatPr baseColWidth="10" defaultColWidth="8.81640625" defaultRowHeight="14.5" outlineLevelRow="1" x14ac:dyDescent="0.35"/>
  <cols>
    <col min="1" max="1" width="5.6328125" style="1" customWidth="1"/>
    <col min="2" max="2" width="36.81640625" style="1" customWidth="1"/>
    <col min="3" max="3" width="14.453125" style="3" customWidth="1"/>
    <col min="4" max="14" width="8.81640625" style="1" bestFit="1" customWidth="1"/>
    <col min="15" max="17" width="9.1796875" style="1" bestFit="1" customWidth="1"/>
    <col min="18" max="19" width="8.90625" style="1" bestFit="1" customWidth="1"/>
    <col min="20" max="16384" width="8.81640625" style="1"/>
  </cols>
  <sheetData>
    <row r="1" spans="1:19" ht="18.5" x14ac:dyDescent="0.45">
      <c r="A1" s="2" t="s">
        <v>0</v>
      </c>
    </row>
    <row r="2" spans="1:19" x14ac:dyDescent="0.35">
      <c r="A2" s="1" t="s">
        <v>107</v>
      </c>
    </row>
    <row r="4" spans="1:19" x14ac:dyDescent="0.35">
      <c r="B4" s="44" t="s">
        <v>71</v>
      </c>
      <c r="C4" s="45">
        <f ca="1">TODAY()</f>
        <v>46227</v>
      </c>
    </row>
    <row r="6" spans="1:19" x14ac:dyDescent="0.35">
      <c r="B6" s="44" t="s">
        <v>59</v>
      </c>
      <c r="C6" s="38"/>
      <c r="D6" s="39"/>
      <c r="E6" s="39"/>
      <c r="F6" s="39"/>
      <c r="G6" s="39"/>
      <c r="H6" s="39"/>
      <c r="I6" s="39"/>
      <c r="J6" s="40"/>
    </row>
    <row r="7" spans="1:19" x14ac:dyDescent="0.35">
      <c r="C7" s="41"/>
      <c r="D7" s="42"/>
      <c r="E7" s="42"/>
      <c r="F7" s="42"/>
      <c r="G7" s="42"/>
      <c r="H7" s="42"/>
      <c r="I7" s="42"/>
      <c r="J7" s="43"/>
    </row>
    <row r="8" spans="1:19" ht="15" thickBot="1" x14ac:dyDescent="0.4">
      <c r="B8" s="4"/>
      <c r="C8" s="5"/>
    </row>
    <row r="9" spans="1:19" ht="15" thickBot="1" x14ac:dyDescent="0.4">
      <c r="A9" s="58" t="s">
        <v>1</v>
      </c>
      <c r="B9" s="6" t="s">
        <v>2</v>
      </c>
      <c r="C9" s="7"/>
      <c r="D9" s="1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9" x14ac:dyDescent="0.35">
      <c r="A10" s="59"/>
      <c r="B10" s="8" t="s">
        <v>3</v>
      </c>
      <c r="C10" s="9"/>
      <c r="D10" s="21" t="s">
        <v>5</v>
      </c>
      <c r="E10" s="21" t="s">
        <v>6</v>
      </c>
      <c r="F10" s="21" t="s">
        <v>7</v>
      </c>
      <c r="G10" s="21" t="s">
        <v>18</v>
      </c>
      <c r="H10" s="21" t="s">
        <v>8</v>
      </c>
      <c r="I10" s="21" t="s">
        <v>9</v>
      </c>
      <c r="J10" s="21" t="s">
        <v>10</v>
      </c>
      <c r="K10" s="21" t="s">
        <v>11</v>
      </c>
      <c r="L10" s="21" t="s">
        <v>4</v>
      </c>
      <c r="M10" s="21" t="s">
        <v>12</v>
      </c>
      <c r="N10" s="21" t="s">
        <v>13</v>
      </c>
      <c r="O10" s="21" t="s">
        <v>14</v>
      </c>
      <c r="P10" s="21" t="s">
        <v>15</v>
      </c>
      <c r="Q10" s="21" t="s">
        <v>16</v>
      </c>
      <c r="R10" s="21" t="s">
        <v>17</v>
      </c>
    </row>
    <row r="11" spans="1:19" ht="15" thickBot="1" x14ac:dyDescent="0.4">
      <c r="A11" s="59"/>
      <c r="B11" s="11" t="s">
        <v>67</v>
      </c>
      <c r="C11" s="12" t="e">
        <f>HLOOKUP(C10,D10:R11,2,FALSE)</f>
        <v>#N/A</v>
      </c>
      <c r="D11" s="12">
        <v>500</v>
      </c>
      <c r="E11" s="12">
        <v>1000</v>
      </c>
      <c r="F11" s="12">
        <v>2000</v>
      </c>
      <c r="G11" s="12">
        <v>4000</v>
      </c>
      <c r="H11" s="12">
        <v>8000</v>
      </c>
      <c r="I11" s="12">
        <v>16000</v>
      </c>
      <c r="J11" s="12">
        <v>31500</v>
      </c>
      <c r="K11" s="12">
        <v>63000</v>
      </c>
      <c r="L11" s="12">
        <v>125000</v>
      </c>
      <c r="M11" s="12">
        <v>250000</v>
      </c>
      <c r="N11" s="12">
        <v>500000</v>
      </c>
      <c r="O11" s="12">
        <v>1000000</v>
      </c>
      <c r="P11" s="12">
        <v>2000000</v>
      </c>
      <c r="Q11" s="12">
        <v>4000000</v>
      </c>
      <c r="R11" s="12">
        <v>8000000</v>
      </c>
    </row>
    <row r="12" spans="1:19" x14ac:dyDescent="0.35">
      <c r="A12" s="59"/>
      <c r="B12" s="8" t="s">
        <v>34</v>
      </c>
      <c r="C12" s="13"/>
      <c r="D12" s="14" t="s">
        <v>35</v>
      </c>
      <c r="E12" s="14" t="s">
        <v>36</v>
      </c>
      <c r="F12" s="14" t="s">
        <v>37</v>
      </c>
      <c r="G12" s="14" t="s">
        <v>38</v>
      </c>
      <c r="H12" s="14" t="s">
        <v>39</v>
      </c>
      <c r="I12" s="14" t="s">
        <v>40</v>
      </c>
      <c r="J12" s="14" t="s">
        <v>41</v>
      </c>
      <c r="K12" s="14" t="s">
        <v>42</v>
      </c>
      <c r="L12" s="14" t="s">
        <v>43</v>
      </c>
      <c r="M12" s="14" t="s">
        <v>44</v>
      </c>
      <c r="O12" s="15"/>
      <c r="P12" s="15"/>
      <c r="Q12" s="15"/>
      <c r="R12" s="15"/>
      <c r="S12" s="15"/>
    </row>
    <row r="13" spans="1:19" x14ac:dyDescent="0.35">
      <c r="A13" s="59"/>
      <c r="B13" s="16" t="s">
        <v>58</v>
      </c>
      <c r="C13" s="17" t="e">
        <f>HLOOKUP(C12,D12:M13,2,FALSE)</f>
        <v>#N/A</v>
      </c>
      <c r="D13" s="17">
        <v>0.63</v>
      </c>
      <c r="E13" s="17">
        <v>1.25</v>
      </c>
      <c r="F13" s="17">
        <v>2.5</v>
      </c>
      <c r="G13" s="17">
        <v>5</v>
      </c>
      <c r="H13" s="17">
        <v>10</v>
      </c>
      <c r="I13" s="17">
        <v>20</v>
      </c>
      <c r="J13" s="17">
        <v>40</v>
      </c>
      <c r="K13" s="17">
        <v>80</v>
      </c>
      <c r="L13" s="17">
        <v>160</v>
      </c>
      <c r="M13" s="17">
        <v>320</v>
      </c>
      <c r="O13" s="15"/>
      <c r="P13" s="15"/>
      <c r="Q13" s="15"/>
      <c r="R13" s="15"/>
      <c r="S13" s="15"/>
    </row>
    <row r="14" spans="1:19" ht="15" thickBot="1" x14ac:dyDescent="0.4">
      <c r="A14" s="59"/>
      <c r="B14" s="11" t="s">
        <v>68</v>
      </c>
      <c r="C14" s="12" t="e">
        <f>C11*C13</f>
        <v>#N/A</v>
      </c>
      <c r="O14" s="15"/>
      <c r="P14" s="15"/>
      <c r="Q14" s="15"/>
      <c r="R14" s="15"/>
      <c r="S14" s="15"/>
    </row>
    <row r="15" spans="1:19" x14ac:dyDescent="0.35">
      <c r="A15" s="59"/>
      <c r="B15" s="8" t="s">
        <v>19</v>
      </c>
      <c r="C15" s="9"/>
    </row>
    <row r="16" spans="1:19" x14ac:dyDescent="0.35">
      <c r="A16" s="59"/>
      <c r="B16" s="16" t="s">
        <v>20</v>
      </c>
      <c r="C16" s="18"/>
    </row>
    <row r="17" spans="1:14" x14ac:dyDescent="0.35">
      <c r="A17" s="59"/>
      <c r="B17" s="16" t="s">
        <v>21</v>
      </c>
      <c r="C17" s="18"/>
    </row>
    <row r="18" spans="1:14" ht="15" thickBot="1" x14ac:dyDescent="0.4">
      <c r="A18" s="60"/>
      <c r="B18" s="11" t="s">
        <v>33</v>
      </c>
      <c r="C18" s="12">
        <f>(C17-C16)*C15/365</f>
        <v>0</v>
      </c>
      <c r="D18" s="19"/>
      <c r="E18" s="4"/>
      <c r="F18" s="4"/>
      <c r="G18" s="4"/>
      <c r="H18" s="4"/>
      <c r="I18" s="4"/>
      <c r="J18" s="4"/>
      <c r="K18" s="4"/>
      <c r="L18" s="4"/>
    </row>
    <row r="19" spans="1:14" x14ac:dyDescent="0.35">
      <c r="A19" s="67" t="s">
        <v>70</v>
      </c>
      <c r="B19" s="20"/>
      <c r="C19" s="14">
        <v>1</v>
      </c>
      <c r="D19" s="21">
        <v>2</v>
      </c>
      <c r="E19" s="14">
        <v>3</v>
      </c>
      <c r="F19" s="21">
        <v>4</v>
      </c>
      <c r="G19" s="14">
        <v>5</v>
      </c>
      <c r="H19" s="21">
        <v>6</v>
      </c>
      <c r="I19" s="14">
        <v>7</v>
      </c>
      <c r="J19" s="21">
        <v>8</v>
      </c>
      <c r="K19" s="14">
        <v>9</v>
      </c>
      <c r="L19" s="21">
        <v>10</v>
      </c>
    </row>
    <row r="20" spans="1:14" x14ac:dyDescent="0.35">
      <c r="A20" s="68"/>
      <c r="B20" s="22" t="s">
        <v>22</v>
      </c>
      <c r="C20" s="9"/>
      <c r="D20" s="9"/>
      <c r="E20" s="9"/>
      <c r="F20" s="9"/>
      <c r="G20" s="9"/>
      <c r="H20" s="9"/>
      <c r="I20" s="9"/>
      <c r="J20" s="9"/>
      <c r="K20" s="9"/>
      <c r="L20" s="9"/>
    </row>
    <row r="21" spans="1:14" x14ac:dyDescent="0.35">
      <c r="A21" s="68"/>
      <c r="B21" s="22" t="s">
        <v>23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1:14" ht="15" thickBot="1" x14ac:dyDescent="0.4">
      <c r="A22" s="68"/>
      <c r="B22" s="24" t="s">
        <v>24</v>
      </c>
      <c r="C22" s="25">
        <f>SUM(C20:C21)</f>
        <v>0</v>
      </c>
      <c r="D22" s="25">
        <f t="shared" ref="D22:L22" si="0">SUM(D20:D21)</f>
        <v>0</v>
      </c>
      <c r="E22" s="25">
        <f t="shared" si="0"/>
        <v>0</v>
      </c>
      <c r="F22" s="25">
        <f t="shared" si="0"/>
        <v>0</v>
      </c>
      <c r="G22" s="25">
        <f t="shared" si="0"/>
        <v>0</v>
      </c>
      <c r="H22" s="25">
        <f t="shared" si="0"/>
        <v>0</v>
      </c>
      <c r="I22" s="25">
        <f t="shared" si="0"/>
        <v>0</v>
      </c>
      <c r="J22" s="25">
        <f t="shared" si="0"/>
        <v>0</v>
      </c>
      <c r="K22" s="25">
        <f t="shared" si="0"/>
        <v>0</v>
      </c>
      <c r="L22" s="25">
        <f t="shared" si="0"/>
        <v>0</v>
      </c>
    </row>
    <row r="23" spans="1:14" x14ac:dyDescent="0.35">
      <c r="A23" s="68"/>
      <c r="B23" s="8" t="s">
        <v>25</v>
      </c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4" x14ac:dyDescent="0.35">
      <c r="A24" s="68"/>
      <c r="B24" s="16" t="s">
        <v>26</v>
      </c>
      <c r="C24" s="26"/>
      <c r="D24" s="23"/>
      <c r="E24" s="23"/>
      <c r="F24" s="23"/>
      <c r="G24" s="23"/>
      <c r="H24" s="23"/>
      <c r="I24" s="23"/>
      <c r="J24" s="23"/>
      <c r="K24" s="23"/>
      <c r="L24" s="23"/>
      <c r="M24" s="27" t="s">
        <v>47</v>
      </c>
      <c r="N24" s="28">
        <f>SUM(C24:L24)</f>
        <v>0</v>
      </c>
    </row>
    <row r="25" spans="1:14" ht="15" thickBot="1" x14ac:dyDescent="0.4">
      <c r="A25" s="69"/>
      <c r="B25" s="24" t="s">
        <v>62</v>
      </c>
      <c r="C25" s="25">
        <f>C22*C24</f>
        <v>0</v>
      </c>
      <c r="D25" s="25">
        <f t="shared" ref="D25:L25" si="1">D22*D24</f>
        <v>0</v>
      </c>
      <c r="E25" s="25">
        <f t="shared" si="1"/>
        <v>0</v>
      </c>
      <c r="F25" s="25">
        <f t="shared" si="1"/>
        <v>0</v>
      </c>
      <c r="G25" s="25">
        <f t="shared" si="1"/>
        <v>0</v>
      </c>
      <c r="H25" s="25">
        <f t="shared" si="1"/>
        <v>0</v>
      </c>
      <c r="I25" s="25">
        <f t="shared" si="1"/>
        <v>0</v>
      </c>
      <c r="J25" s="25">
        <f t="shared" si="1"/>
        <v>0</v>
      </c>
      <c r="K25" s="25">
        <f t="shared" si="1"/>
        <v>0</v>
      </c>
      <c r="L25" s="25">
        <f t="shared" si="1"/>
        <v>0</v>
      </c>
      <c r="M25" s="25" t="s">
        <v>47</v>
      </c>
      <c r="N25" s="12">
        <f>SUM(C25:L25)</f>
        <v>0</v>
      </c>
    </row>
    <row r="26" spans="1:14" hidden="1" outlineLevel="1" x14ac:dyDescent="0.35">
      <c r="B26" s="16" t="s">
        <v>63</v>
      </c>
      <c r="C26" s="29" t="e">
        <f t="shared" ref="C26:L26" si="2">C24/$N$24</f>
        <v>#DIV/0!</v>
      </c>
      <c r="D26" s="29" t="e">
        <f t="shared" si="2"/>
        <v>#DIV/0!</v>
      </c>
      <c r="E26" s="29" t="e">
        <f t="shared" si="2"/>
        <v>#DIV/0!</v>
      </c>
      <c r="F26" s="29" t="e">
        <f t="shared" si="2"/>
        <v>#DIV/0!</v>
      </c>
      <c r="G26" s="29" t="e">
        <f t="shared" si="2"/>
        <v>#DIV/0!</v>
      </c>
      <c r="H26" s="29" t="e">
        <f t="shared" si="2"/>
        <v>#DIV/0!</v>
      </c>
      <c r="I26" s="29" t="e">
        <f t="shared" si="2"/>
        <v>#DIV/0!</v>
      </c>
      <c r="J26" s="29" t="e">
        <f t="shared" si="2"/>
        <v>#DIV/0!</v>
      </c>
      <c r="K26" s="29" t="e">
        <f t="shared" si="2"/>
        <v>#DIV/0!</v>
      </c>
      <c r="L26" s="29" t="e">
        <f t="shared" si="2"/>
        <v>#DIV/0!</v>
      </c>
    </row>
    <row r="27" spans="1:14" hidden="1" outlineLevel="1" x14ac:dyDescent="0.35">
      <c r="B27" s="16" t="s">
        <v>64</v>
      </c>
      <c r="C27" s="29" t="e">
        <f t="shared" ref="C27:L27" si="3">C23/$C$9</f>
        <v>#DIV/0!</v>
      </c>
      <c r="D27" s="29" t="e">
        <f t="shared" si="3"/>
        <v>#DIV/0!</v>
      </c>
      <c r="E27" s="29" t="e">
        <f t="shared" si="3"/>
        <v>#DIV/0!</v>
      </c>
      <c r="F27" s="29" t="e">
        <f t="shared" si="3"/>
        <v>#DIV/0!</v>
      </c>
      <c r="G27" s="29" t="e">
        <f t="shared" si="3"/>
        <v>#DIV/0!</v>
      </c>
      <c r="H27" s="29" t="e">
        <f t="shared" si="3"/>
        <v>#DIV/0!</v>
      </c>
      <c r="I27" s="29" t="e">
        <f t="shared" si="3"/>
        <v>#DIV/0!</v>
      </c>
      <c r="J27" s="29" t="e">
        <f t="shared" si="3"/>
        <v>#DIV/0!</v>
      </c>
      <c r="K27" s="29" t="e">
        <f t="shared" si="3"/>
        <v>#DIV/0!</v>
      </c>
      <c r="L27" s="29" t="e">
        <f t="shared" si="3"/>
        <v>#DIV/0!</v>
      </c>
    </row>
    <row r="28" spans="1:14" hidden="1" outlineLevel="1" x14ac:dyDescent="0.35">
      <c r="B28" s="16" t="s">
        <v>65</v>
      </c>
      <c r="C28" s="29" t="e">
        <f>C27^3</f>
        <v>#DIV/0!</v>
      </c>
      <c r="D28" s="29" t="e">
        <f t="shared" ref="D28:L28" si="4">D27^3</f>
        <v>#DIV/0!</v>
      </c>
      <c r="E28" s="29" t="e">
        <f t="shared" si="4"/>
        <v>#DIV/0!</v>
      </c>
      <c r="F28" s="29" t="e">
        <f t="shared" si="4"/>
        <v>#DIV/0!</v>
      </c>
      <c r="G28" s="29" t="e">
        <f t="shared" si="4"/>
        <v>#DIV/0!</v>
      </c>
      <c r="H28" s="29" t="e">
        <f t="shared" si="4"/>
        <v>#DIV/0!</v>
      </c>
      <c r="I28" s="29" t="e">
        <f t="shared" si="4"/>
        <v>#DIV/0!</v>
      </c>
      <c r="J28" s="29" t="e">
        <f t="shared" si="4"/>
        <v>#DIV/0!</v>
      </c>
      <c r="K28" s="29" t="e">
        <f t="shared" si="4"/>
        <v>#DIV/0!</v>
      </c>
      <c r="L28" s="29" t="e">
        <f t="shared" si="4"/>
        <v>#DIV/0!</v>
      </c>
    </row>
    <row r="29" spans="1:14" hidden="1" outlineLevel="1" x14ac:dyDescent="0.35">
      <c r="B29" s="16" t="s">
        <v>66</v>
      </c>
      <c r="C29" s="29" t="e">
        <f>C26*C28</f>
        <v>#DIV/0!</v>
      </c>
      <c r="D29" s="29" t="e">
        <f t="shared" ref="D29:L29" si="5">D26*D28</f>
        <v>#DIV/0!</v>
      </c>
      <c r="E29" s="29" t="e">
        <f t="shared" si="5"/>
        <v>#DIV/0!</v>
      </c>
      <c r="F29" s="29" t="e">
        <f t="shared" si="5"/>
        <v>#DIV/0!</v>
      </c>
      <c r="G29" s="29" t="e">
        <f t="shared" si="5"/>
        <v>#DIV/0!</v>
      </c>
      <c r="H29" s="29" t="e">
        <f t="shared" si="5"/>
        <v>#DIV/0!</v>
      </c>
      <c r="I29" s="29" t="e">
        <f t="shared" si="5"/>
        <v>#DIV/0!</v>
      </c>
      <c r="J29" s="29" t="e">
        <f t="shared" si="5"/>
        <v>#DIV/0!</v>
      </c>
      <c r="K29" s="29" t="e">
        <f t="shared" si="5"/>
        <v>#DIV/0!</v>
      </c>
      <c r="L29" s="29" t="e">
        <f t="shared" si="5"/>
        <v>#DIV/0!</v>
      </c>
      <c r="M29" s="30"/>
    </row>
    <row r="30" spans="1:14" ht="15" collapsed="1" thickBot="1" x14ac:dyDescent="0.4">
      <c r="A30" s="59" t="s">
        <v>27</v>
      </c>
      <c r="B30" s="11" t="s">
        <v>101</v>
      </c>
      <c r="C30" s="31" t="e">
        <f>SUM(C29:L29)</f>
        <v>#DIV/0!</v>
      </c>
      <c r="D30" s="4"/>
      <c r="E30" s="4"/>
      <c r="F30" s="75"/>
      <c r="G30" s="75"/>
      <c r="H30" s="75"/>
      <c r="I30" s="75"/>
      <c r="J30" s="75"/>
      <c r="K30" s="75"/>
      <c r="L30" s="75"/>
      <c r="M30" s="75"/>
      <c r="N30" s="75"/>
    </row>
    <row r="31" spans="1:14" ht="15" thickBot="1" x14ac:dyDescent="0.4">
      <c r="A31" s="59"/>
      <c r="B31" s="6" t="s">
        <v>28</v>
      </c>
      <c r="C31" s="7"/>
      <c r="D31" s="73" t="s">
        <v>113</v>
      </c>
      <c r="E31" s="74"/>
      <c r="F31" s="78">
        <v>1</v>
      </c>
      <c r="G31" s="79" t="s">
        <v>108</v>
      </c>
      <c r="H31" s="80"/>
      <c r="I31" s="80"/>
      <c r="J31" s="80"/>
      <c r="K31" s="80"/>
      <c r="L31" s="80"/>
      <c r="M31" s="80"/>
      <c r="N31" s="81"/>
    </row>
    <row r="32" spans="1:14" x14ac:dyDescent="0.35">
      <c r="A32" s="59"/>
      <c r="B32" s="8" t="s">
        <v>45</v>
      </c>
      <c r="C32" s="14" t="e">
        <f>C18*N25*C30*C31</f>
        <v>#DIV/0!</v>
      </c>
      <c r="F32" s="32">
        <v>1.1000000000000001</v>
      </c>
      <c r="G32" s="83" t="s">
        <v>109</v>
      </c>
      <c r="H32" s="84"/>
      <c r="I32" s="84"/>
      <c r="J32" s="84"/>
      <c r="K32" s="84"/>
      <c r="L32" s="84"/>
      <c r="M32" s="84"/>
      <c r="N32" s="85"/>
    </row>
    <row r="33" spans="1:16" x14ac:dyDescent="0.35">
      <c r="A33" s="59"/>
      <c r="B33" s="16" t="s">
        <v>48</v>
      </c>
      <c r="C33" s="23">
        <v>0</v>
      </c>
      <c r="F33" s="32">
        <v>1.2</v>
      </c>
      <c r="G33" s="64" t="s">
        <v>110</v>
      </c>
      <c r="H33" s="65"/>
      <c r="I33" s="65"/>
      <c r="J33" s="65"/>
      <c r="K33" s="65"/>
      <c r="L33" s="65"/>
      <c r="M33" s="65"/>
      <c r="N33" s="66"/>
    </row>
    <row r="34" spans="1:16" ht="15" thickBot="1" x14ac:dyDescent="0.4">
      <c r="A34" s="59"/>
      <c r="B34" s="11" t="s">
        <v>49</v>
      </c>
      <c r="C34" s="12" t="e">
        <f>C32+C33</f>
        <v>#DIV/0!</v>
      </c>
      <c r="F34" s="32">
        <v>1.3</v>
      </c>
      <c r="G34" s="61" t="s">
        <v>111</v>
      </c>
      <c r="H34" s="62"/>
      <c r="I34" s="62"/>
      <c r="J34" s="62"/>
      <c r="K34" s="62"/>
      <c r="L34" s="62"/>
      <c r="M34" s="62"/>
      <c r="N34" s="63"/>
    </row>
    <row r="35" spans="1:16" ht="15" thickBot="1" x14ac:dyDescent="0.4">
      <c r="A35" s="59"/>
      <c r="B35" s="8" t="s">
        <v>30</v>
      </c>
      <c r="C35" s="14" t="e">
        <f>C18*N24*C30*C31</f>
        <v>#DIV/0!</v>
      </c>
      <c r="F35" s="33">
        <v>1.5</v>
      </c>
      <c r="G35" s="76" t="s">
        <v>112</v>
      </c>
      <c r="H35" s="77"/>
      <c r="I35" s="77"/>
      <c r="J35" s="77"/>
      <c r="K35" s="77"/>
      <c r="L35" s="77"/>
      <c r="M35" s="77"/>
      <c r="N35" s="82"/>
    </row>
    <row r="36" spans="1:16" x14ac:dyDescent="0.35">
      <c r="A36" s="59"/>
      <c r="B36" s="16" t="s">
        <v>29</v>
      </c>
      <c r="C36" s="23">
        <v>0</v>
      </c>
    </row>
    <row r="37" spans="1:16" ht="15" thickBot="1" x14ac:dyDescent="0.4">
      <c r="A37" s="59"/>
      <c r="B37" s="11" t="s">
        <v>31</v>
      </c>
      <c r="C37" s="12" t="e">
        <f>C35+C36</f>
        <v>#DIV/0!</v>
      </c>
    </row>
    <row r="38" spans="1:16" x14ac:dyDescent="0.35">
      <c r="A38" s="59"/>
      <c r="B38" s="8" t="s">
        <v>60</v>
      </c>
      <c r="C38" s="34" t="e">
        <f>C37/C11</f>
        <v>#DIV/0!</v>
      </c>
    </row>
    <row r="39" spans="1:16" ht="15" thickBot="1" x14ac:dyDescent="0.4">
      <c r="A39" s="59"/>
      <c r="B39" s="11" t="s">
        <v>61</v>
      </c>
      <c r="C39" s="35" t="e">
        <f>C34/C14</f>
        <v>#DIV/0!</v>
      </c>
    </row>
    <row r="40" spans="1:16" x14ac:dyDescent="0.35">
      <c r="A40" s="59"/>
      <c r="B40" s="8" t="s">
        <v>46</v>
      </c>
      <c r="C40" s="14" t="e">
        <f>C32/C18*C15</f>
        <v>#DIV/0!</v>
      </c>
    </row>
    <row r="41" spans="1:16" ht="15" thickBot="1" x14ac:dyDescent="0.4">
      <c r="A41" s="59"/>
      <c r="B41" s="11" t="s">
        <v>32</v>
      </c>
      <c r="C41" s="12" t="e">
        <f>C35/C18*C15</f>
        <v>#DIV/0!</v>
      </c>
    </row>
    <row r="42" spans="1:16" x14ac:dyDescent="0.35">
      <c r="A42" s="59"/>
      <c r="B42" s="8" t="s">
        <v>51</v>
      </c>
      <c r="C42" s="14" t="e">
        <f>C11-C37</f>
        <v>#N/A</v>
      </c>
    </row>
    <row r="43" spans="1:16" ht="15" thickBot="1" x14ac:dyDescent="0.4">
      <c r="A43" s="59"/>
      <c r="B43" s="11" t="s">
        <v>50</v>
      </c>
      <c r="C43" s="12" t="e">
        <f>C14-C34</f>
        <v>#N/A</v>
      </c>
    </row>
    <row r="44" spans="1:16" x14ac:dyDescent="0.35">
      <c r="A44" s="59"/>
      <c r="B44" s="8" t="s">
        <v>69</v>
      </c>
      <c r="C44" s="36" t="e">
        <f>MIN(C42/C41,C43/C40)</f>
        <v>#N/A</v>
      </c>
      <c r="D44" s="1" t="s">
        <v>54</v>
      </c>
    </row>
    <row r="45" spans="1:16" x14ac:dyDescent="0.35">
      <c r="A45" s="59"/>
      <c r="B45" s="16" t="s">
        <v>56</v>
      </c>
      <c r="C45" s="10" t="e">
        <f>IF(C42/C41&lt;C43/C40,"X"," ")</f>
        <v>#N/A</v>
      </c>
    </row>
    <row r="46" spans="1:16" ht="15" thickBot="1" x14ac:dyDescent="0.4">
      <c r="A46" s="60"/>
      <c r="B46" s="11" t="s">
        <v>55</v>
      </c>
      <c r="C46" s="25" t="e">
        <f>IF(C42/C41&lt;C43/C40," ","X")</f>
        <v>#N/A</v>
      </c>
    </row>
    <row r="48" spans="1:16" ht="14.5" customHeight="1" x14ac:dyDescent="0.35">
      <c r="A48" s="37" t="s">
        <v>53</v>
      </c>
      <c r="P48" s="57" t="s">
        <v>103</v>
      </c>
    </row>
    <row r="49" spans="1:16" ht="14.5" customHeight="1" x14ac:dyDescent="0.35">
      <c r="A49" s="1" t="s">
        <v>57</v>
      </c>
      <c r="P49" s="57"/>
    </row>
    <row r="50" spans="1:16" x14ac:dyDescent="0.35">
      <c r="A50" s="1" t="s">
        <v>52</v>
      </c>
    </row>
    <row r="52" spans="1:16" x14ac:dyDescent="0.35">
      <c r="A52" s="55" t="s">
        <v>106</v>
      </c>
      <c r="B52" s="55"/>
      <c r="C52" s="56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</row>
    <row r="53" spans="1:16" x14ac:dyDescent="0.35">
      <c r="A53" s="1" t="s">
        <v>104</v>
      </c>
    </row>
    <row r="60" spans="1:16" x14ac:dyDescent="0.35">
      <c r="D60" s="54"/>
    </row>
  </sheetData>
  <sheetProtection algorithmName="SHA-512" hashValue="F/3kjQFfZHw1kAlNKswF3JYexeOVT513Zcxys6VgMBhOQ9DHY8CPFZIUpcB3CyRsssmATpzz+k0sPUw7ROucgQ==" saltValue="q3MgYE78W6ZWM4EeJwfdPg==" spinCount="100000" sheet="1" objects="1" scenarios="1"/>
  <mergeCells count="10">
    <mergeCell ref="G31:N31"/>
    <mergeCell ref="G33:N33"/>
    <mergeCell ref="G34:N34"/>
    <mergeCell ref="G35:N35"/>
    <mergeCell ref="G32:N32"/>
    <mergeCell ref="P48:P49"/>
    <mergeCell ref="A9:A18"/>
    <mergeCell ref="A30:A46"/>
    <mergeCell ref="A19:A25"/>
    <mergeCell ref="D31:E3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7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1C394-16C9-4A0C-9C98-D4E103CB25BB}">
  <sheetPr>
    <pageSetUpPr fitToPage="1"/>
  </sheetPr>
  <dimension ref="A1:R36"/>
  <sheetViews>
    <sheetView zoomScaleNormal="100" workbookViewId="0">
      <selection activeCell="B10" sqref="B10"/>
    </sheetView>
  </sheetViews>
  <sheetFormatPr baseColWidth="10" defaultRowHeight="14.5" outlineLevelRow="1" x14ac:dyDescent="0.35"/>
  <cols>
    <col min="1" max="1" width="37.36328125" style="44" customWidth="1"/>
    <col min="2" max="2" width="10.90625" style="3"/>
    <col min="3" max="16384" width="10.90625" style="1"/>
  </cols>
  <sheetData>
    <row r="1" spans="1:17" ht="18.5" x14ac:dyDescent="0.45">
      <c r="A1" s="2" t="s">
        <v>72</v>
      </c>
      <c r="C1" s="3"/>
    </row>
    <row r="2" spans="1:17" ht="15.5" x14ac:dyDescent="0.35">
      <c r="A2" s="72" t="s">
        <v>105</v>
      </c>
      <c r="B2" s="71"/>
      <c r="C2" s="71"/>
      <c r="D2" s="70"/>
      <c r="E2" s="70"/>
    </row>
    <row r="3" spans="1:17" x14ac:dyDescent="0.35">
      <c r="C3" s="3"/>
    </row>
    <row r="4" spans="1:17" x14ac:dyDescent="0.35">
      <c r="A4" s="44" t="s">
        <v>71</v>
      </c>
      <c r="B4" s="45">
        <f ca="1">TODAY()</f>
        <v>46227</v>
      </c>
    </row>
    <row r="5" spans="1:17" x14ac:dyDescent="0.35">
      <c r="C5" s="3"/>
    </row>
    <row r="6" spans="1:17" x14ac:dyDescent="0.35">
      <c r="A6" s="44" t="s">
        <v>59</v>
      </c>
      <c r="B6" s="38"/>
      <c r="C6" s="39"/>
      <c r="D6" s="39"/>
      <c r="E6" s="39"/>
      <c r="F6" s="39"/>
      <c r="G6" s="39"/>
      <c r="H6" s="39"/>
      <c r="I6" s="40"/>
    </row>
    <row r="7" spans="1:17" x14ac:dyDescent="0.35">
      <c r="A7" s="1"/>
      <c r="B7" s="41"/>
      <c r="C7" s="42"/>
      <c r="D7" s="42"/>
      <c r="E7" s="42"/>
      <c r="F7" s="42"/>
      <c r="G7" s="42"/>
      <c r="H7" s="42"/>
      <c r="I7" s="43"/>
    </row>
    <row r="9" spans="1:17" ht="15" thickBot="1" x14ac:dyDescent="0.4">
      <c r="A9" s="46"/>
      <c r="B9" s="5"/>
      <c r="C9" s="4"/>
      <c r="D9" s="4"/>
      <c r="E9" s="4"/>
      <c r="F9" s="4"/>
      <c r="G9" s="4"/>
      <c r="H9" s="4"/>
      <c r="I9" s="4"/>
      <c r="J9" s="4"/>
    </row>
    <row r="10" spans="1:17" ht="16.5" x14ac:dyDescent="0.35">
      <c r="A10" s="8" t="s">
        <v>98</v>
      </c>
      <c r="B10" s="9"/>
      <c r="C10" s="21" t="s">
        <v>76</v>
      </c>
      <c r="D10" s="21" t="s">
        <v>77</v>
      </c>
      <c r="E10" s="21" t="s">
        <v>78</v>
      </c>
      <c r="F10" s="21" t="s">
        <v>79</v>
      </c>
      <c r="G10" s="21" t="s">
        <v>80</v>
      </c>
      <c r="H10" s="21" t="s">
        <v>81</v>
      </c>
      <c r="I10" s="21" t="s">
        <v>82</v>
      </c>
      <c r="J10" s="21" t="s">
        <v>83</v>
      </c>
    </row>
    <row r="11" spans="1:17" ht="16.5" x14ac:dyDescent="0.35">
      <c r="A11" s="16" t="s">
        <v>99</v>
      </c>
      <c r="B11" s="23"/>
      <c r="C11" s="10" t="s">
        <v>84</v>
      </c>
      <c r="D11" s="10" t="s">
        <v>85</v>
      </c>
      <c r="E11" s="10" t="s">
        <v>86</v>
      </c>
      <c r="F11" s="10" t="s">
        <v>87</v>
      </c>
      <c r="G11" s="10" t="s">
        <v>88</v>
      </c>
      <c r="H11" s="10" t="s">
        <v>89</v>
      </c>
      <c r="I11" s="10" t="s">
        <v>90</v>
      </c>
      <c r="J11" s="10" t="s">
        <v>91</v>
      </c>
    </row>
    <row r="12" spans="1:17" ht="15" thickBot="1" x14ac:dyDescent="0.4">
      <c r="A12" s="11" t="s">
        <v>74</v>
      </c>
      <c r="B12" s="12" t="e">
        <f>IF(B10&gt;0,HLOOKUP(B10,C10:J12,3,FALSE),HLOOKUP(B11,C11:J12,2,FALSE))</f>
        <v>#N/A</v>
      </c>
      <c r="C12" s="12">
        <v>100</v>
      </c>
      <c r="D12" s="12">
        <v>200</v>
      </c>
      <c r="E12" s="12">
        <v>400</v>
      </c>
      <c r="F12" s="12">
        <v>800</v>
      </c>
      <c r="G12" s="12">
        <v>1600</v>
      </c>
      <c r="H12" s="12">
        <v>3200</v>
      </c>
      <c r="I12" s="12">
        <v>6300</v>
      </c>
      <c r="J12" s="12">
        <v>12500</v>
      </c>
    </row>
    <row r="13" spans="1:17" x14ac:dyDescent="0.35">
      <c r="A13" s="8" t="s">
        <v>73</v>
      </c>
      <c r="B13" s="9"/>
    </row>
    <row r="14" spans="1:17" ht="15" thickBot="1" x14ac:dyDescent="0.4">
      <c r="A14" s="11" t="s">
        <v>75</v>
      </c>
      <c r="B14" s="51"/>
      <c r="C14" s="47" t="s">
        <v>102</v>
      </c>
    </row>
    <row r="15" spans="1:17" x14ac:dyDescent="0.35">
      <c r="A15" s="8" t="s">
        <v>96</v>
      </c>
      <c r="B15" s="14" t="e">
        <f>B12*60*B13</f>
        <v>#N/A</v>
      </c>
      <c r="C15" s="47"/>
    </row>
    <row r="16" spans="1:17" ht="15" thickBot="1" x14ac:dyDescent="0.4">
      <c r="A16" s="11" t="s">
        <v>97</v>
      </c>
      <c r="B16" s="12" t="e">
        <f>B15/B14</f>
        <v>#N/A</v>
      </c>
      <c r="C16" s="48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8" hidden="1" outlineLevel="1" x14ac:dyDescent="0.35">
      <c r="A17" s="8" t="s">
        <v>93</v>
      </c>
      <c r="B17" s="14"/>
      <c r="C17" s="15">
        <v>500</v>
      </c>
      <c r="D17" s="15">
        <v>1000</v>
      </c>
      <c r="E17" s="15">
        <v>2000</v>
      </c>
      <c r="F17" s="15">
        <v>4000</v>
      </c>
      <c r="G17" s="15">
        <v>8000</v>
      </c>
      <c r="H17" s="15">
        <v>16000</v>
      </c>
      <c r="I17" s="15">
        <v>31500</v>
      </c>
      <c r="J17" s="15">
        <v>63000</v>
      </c>
      <c r="K17" s="15">
        <v>125000</v>
      </c>
      <c r="L17" s="15">
        <v>250000</v>
      </c>
      <c r="M17" s="15">
        <v>500000</v>
      </c>
      <c r="N17" s="15">
        <v>1000000</v>
      </c>
      <c r="O17" s="15">
        <v>2000000</v>
      </c>
      <c r="P17" s="15">
        <v>4000000</v>
      </c>
      <c r="Q17" s="15">
        <v>8000000</v>
      </c>
    </row>
    <row r="18" spans="1:18" hidden="1" outlineLevel="1" x14ac:dyDescent="0.35">
      <c r="A18" s="16" t="s">
        <v>92</v>
      </c>
      <c r="B18" s="28"/>
      <c r="C18" s="3">
        <v>0</v>
      </c>
      <c r="D18" s="15">
        <v>500</v>
      </c>
      <c r="E18" s="15">
        <v>1000</v>
      </c>
      <c r="F18" s="15">
        <v>2000</v>
      </c>
      <c r="G18" s="15">
        <v>4000</v>
      </c>
      <c r="H18" s="15">
        <v>8000</v>
      </c>
      <c r="I18" s="15">
        <v>16000</v>
      </c>
      <c r="J18" s="15">
        <v>31500</v>
      </c>
      <c r="K18" s="15">
        <v>63000</v>
      </c>
      <c r="L18" s="15">
        <v>125000</v>
      </c>
      <c r="M18" s="15">
        <v>250000</v>
      </c>
      <c r="N18" s="15">
        <v>500000</v>
      </c>
      <c r="O18" s="15">
        <v>1000000</v>
      </c>
      <c r="P18" s="15">
        <v>2000000</v>
      </c>
      <c r="Q18" s="15">
        <v>4000000</v>
      </c>
      <c r="R18" s="15">
        <v>8000000</v>
      </c>
    </row>
    <row r="19" spans="1:18" hidden="1" outlineLevel="1" x14ac:dyDescent="0.35">
      <c r="A19" s="16" t="s">
        <v>92</v>
      </c>
      <c r="B19" s="28"/>
      <c r="C19" s="3" t="s">
        <v>5</v>
      </c>
      <c r="D19" s="3" t="s">
        <v>6</v>
      </c>
      <c r="E19" s="3" t="s">
        <v>7</v>
      </c>
      <c r="F19" s="3" t="s">
        <v>18</v>
      </c>
      <c r="G19" s="3" t="s">
        <v>8</v>
      </c>
      <c r="H19" s="3" t="s">
        <v>9</v>
      </c>
      <c r="I19" s="3" t="s">
        <v>10</v>
      </c>
      <c r="J19" s="3" t="s">
        <v>11</v>
      </c>
      <c r="K19" s="3" t="s">
        <v>4</v>
      </c>
      <c r="L19" s="3" t="s">
        <v>12</v>
      </c>
      <c r="M19" s="3" t="s">
        <v>13</v>
      </c>
      <c r="N19" s="3" t="s">
        <v>14</v>
      </c>
      <c r="O19" s="3" t="s">
        <v>15</v>
      </c>
      <c r="P19" s="3" t="s">
        <v>16</v>
      </c>
      <c r="Q19" s="3" t="s">
        <v>17</v>
      </c>
      <c r="R19" s="3" t="s">
        <v>17</v>
      </c>
    </row>
    <row r="20" spans="1:18" collapsed="1" x14ac:dyDescent="0.35">
      <c r="A20" s="49" t="s">
        <v>94</v>
      </c>
      <c r="B20" s="50" t="e">
        <f>HLOOKUP(B16,C18:R19,2,TRUE)</f>
        <v>#N/A</v>
      </c>
      <c r="C20" s="10" t="s">
        <v>5</v>
      </c>
      <c r="D20" s="10" t="s">
        <v>6</v>
      </c>
      <c r="E20" s="10" t="s">
        <v>7</v>
      </c>
      <c r="F20" s="10" t="s">
        <v>18</v>
      </c>
      <c r="G20" s="10" t="s">
        <v>8</v>
      </c>
      <c r="H20" s="10" t="s">
        <v>9</v>
      </c>
      <c r="I20" s="10" t="s">
        <v>10</v>
      </c>
      <c r="J20" s="10" t="s">
        <v>11</v>
      </c>
      <c r="K20" s="10" t="s">
        <v>4</v>
      </c>
      <c r="L20" s="10" t="s">
        <v>12</v>
      </c>
      <c r="M20" s="10" t="s">
        <v>13</v>
      </c>
      <c r="N20" s="10" t="s">
        <v>14</v>
      </c>
      <c r="O20" s="10" t="s">
        <v>15</v>
      </c>
      <c r="P20" s="10" t="s">
        <v>16</v>
      </c>
      <c r="Q20" s="10" t="s">
        <v>17</v>
      </c>
    </row>
    <row r="21" spans="1:18" ht="15" thickBot="1" x14ac:dyDescent="0.4">
      <c r="A21" s="11" t="s">
        <v>67</v>
      </c>
      <c r="B21" s="12" t="e">
        <f>HLOOKUP(B20,C20:Q21,2,FALSE)</f>
        <v>#N/A</v>
      </c>
      <c r="C21" s="12">
        <v>500</v>
      </c>
      <c r="D21" s="12">
        <v>1000</v>
      </c>
      <c r="E21" s="12">
        <v>2000</v>
      </c>
      <c r="F21" s="12">
        <v>4000</v>
      </c>
      <c r="G21" s="12">
        <v>8000</v>
      </c>
      <c r="H21" s="12">
        <v>16000</v>
      </c>
      <c r="I21" s="12">
        <v>31500</v>
      </c>
      <c r="J21" s="12">
        <v>63000</v>
      </c>
      <c r="K21" s="12">
        <v>125000</v>
      </c>
      <c r="L21" s="12">
        <v>250000</v>
      </c>
      <c r="M21" s="12">
        <v>500000</v>
      </c>
      <c r="N21" s="12">
        <v>1000000</v>
      </c>
      <c r="O21" s="12">
        <v>2000000</v>
      </c>
      <c r="P21" s="12">
        <v>4000000</v>
      </c>
      <c r="Q21" s="12">
        <v>8000000</v>
      </c>
    </row>
    <row r="22" spans="1:18" hidden="1" outlineLevel="1" x14ac:dyDescent="0.35">
      <c r="A22" s="8" t="s">
        <v>93</v>
      </c>
      <c r="B22" s="21"/>
      <c r="C22" s="21">
        <v>0.63</v>
      </c>
      <c r="D22" s="21">
        <v>1.25</v>
      </c>
      <c r="E22" s="21">
        <v>2.5</v>
      </c>
      <c r="F22" s="21">
        <v>5</v>
      </c>
      <c r="G22" s="21">
        <v>10</v>
      </c>
      <c r="H22" s="21">
        <v>20</v>
      </c>
      <c r="I22" s="21">
        <v>40</v>
      </c>
      <c r="J22" s="21">
        <v>80</v>
      </c>
      <c r="K22" s="21">
        <v>160</v>
      </c>
      <c r="L22" s="21">
        <v>320</v>
      </c>
    </row>
    <row r="23" spans="1:18" hidden="1" outlineLevel="1" x14ac:dyDescent="0.35">
      <c r="A23" s="16" t="s">
        <v>92</v>
      </c>
      <c r="B23" s="10"/>
      <c r="C23" s="10">
        <v>0</v>
      </c>
      <c r="D23" s="10">
        <f t="shared" ref="D23:M23" si="0">C22+0.01</f>
        <v>0.64</v>
      </c>
      <c r="E23" s="10">
        <f t="shared" si="0"/>
        <v>1.26</v>
      </c>
      <c r="F23" s="10">
        <f t="shared" si="0"/>
        <v>2.5099999999999998</v>
      </c>
      <c r="G23" s="10">
        <f t="shared" si="0"/>
        <v>5.01</v>
      </c>
      <c r="H23" s="10">
        <f t="shared" si="0"/>
        <v>10.01</v>
      </c>
      <c r="I23" s="10">
        <f t="shared" si="0"/>
        <v>20.010000000000002</v>
      </c>
      <c r="J23" s="10">
        <f t="shared" si="0"/>
        <v>40.01</v>
      </c>
      <c r="K23" s="10">
        <f t="shared" si="0"/>
        <v>80.010000000000005</v>
      </c>
      <c r="L23" s="10">
        <f t="shared" si="0"/>
        <v>160.01</v>
      </c>
      <c r="M23" s="3">
        <f t="shared" si="0"/>
        <v>320.01</v>
      </c>
    </row>
    <row r="24" spans="1:18" hidden="1" outlineLevel="1" x14ac:dyDescent="0.35">
      <c r="A24" s="16" t="s">
        <v>92</v>
      </c>
      <c r="B24" s="10"/>
      <c r="C24" s="10" t="s">
        <v>35</v>
      </c>
      <c r="D24" s="10" t="s">
        <v>36</v>
      </c>
      <c r="E24" s="10" t="s">
        <v>37</v>
      </c>
      <c r="F24" s="10" t="s">
        <v>38</v>
      </c>
      <c r="G24" s="10" t="s">
        <v>39</v>
      </c>
      <c r="H24" s="10" t="s">
        <v>40</v>
      </c>
      <c r="I24" s="10" t="s">
        <v>41</v>
      </c>
      <c r="J24" s="10" t="s">
        <v>42</v>
      </c>
      <c r="K24" s="10" t="s">
        <v>43</v>
      </c>
      <c r="L24" s="10" t="s">
        <v>44</v>
      </c>
      <c r="M24" s="3" t="s">
        <v>44</v>
      </c>
    </row>
    <row r="25" spans="1:18" collapsed="1" x14ac:dyDescent="0.35">
      <c r="A25" s="49" t="s">
        <v>95</v>
      </c>
      <c r="B25" s="50" t="str">
        <f>HLOOKUP(B14,C23:M24,2,TRUE)</f>
        <v>Dh0</v>
      </c>
      <c r="C25" s="10" t="s">
        <v>35</v>
      </c>
      <c r="D25" s="10" t="s">
        <v>36</v>
      </c>
      <c r="E25" s="10" t="s">
        <v>37</v>
      </c>
      <c r="F25" s="10" t="s">
        <v>38</v>
      </c>
      <c r="G25" s="10" t="s">
        <v>39</v>
      </c>
      <c r="H25" s="10" t="s">
        <v>40</v>
      </c>
      <c r="I25" s="10" t="s">
        <v>41</v>
      </c>
      <c r="J25" s="10" t="s">
        <v>42</v>
      </c>
      <c r="K25" s="10" t="s">
        <v>43</v>
      </c>
      <c r="L25" s="10" t="s">
        <v>44</v>
      </c>
    </row>
    <row r="26" spans="1:18" x14ac:dyDescent="0.35">
      <c r="A26" s="16" t="s">
        <v>58</v>
      </c>
      <c r="B26" s="10">
        <f>HLOOKUP(B25,C25:L26,2,FALSE)</f>
        <v>0.63</v>
      </c>
      <c r="C26" s="10">
        <v>0.63</v>
      </c>
      <c r="D26" s="10">
        <v>1.25</v>
      </c>
      <c r="E26" s="10">
        <v>2.5</v>
      </c>
      <c r="F26" s="10">
        <v>5</v>
      </c>
      <c r="G26" s="10">
        <v>10</v>
      </c>
      <c r="H26" s="10">
        <v>20</v>
      </c>
      <c r="I26" s="10">
        <v>40</v>
      </c>
      <c r="J26" s="10">
        <v>80</v>
      </c>
      <c r="K26" s="10">
        <v>160</v>
      </c>
      <c r="L26" s="10">
        <v>320</v>
      </c>
    </row>
    <row r="27" spans="1:18" ht="15" thickBot="1" x14ac:dyDescent="0.4">
      <c r="A27" s="11" t="s">
        <v>68</v>
      </c>
      <c r="B27" s="12" t="e">
        <f>B26*B21</f>
        <v>#N/A</v>
      </c>
    </row>
    <row r="29" spans="1:18" ht="14.5" customHeight="1" x14ac:dyDescent="0.35">
      <c r="A29" s="52" t="s">
        <v>53</v>
      </c>
      <c r="O29" s="57" t="s">
        <v>103</v>
      </c>
    </row>
    <row r="30" spans="1:18" ht="16.5" customHeight="1" x14ac:dyDescent="0.35">
      <c r="A30" s="53" t="s">
        <v>100</v>
      </c>
      <c r="O30" s="57"/>
    </row>
    <row r="32" spans="1:18" x14ac:dyDescent="0.35">
      <c r="A32" s="55" t="s">
        <v>106</v>
      </c>
      <c r="B32" s="55"/>
      <c r="C32" s="56"/>
      <c r="D32" s="55"/>
      <c r="E32" s="55"/>
      <c r="F32" s="55"/>
      <c r="G32" s="55"/>
      <c r="H32" s="55"/>
      <c r="I32" s="55"/>
      <c r="J32" s="55"/>
      <c r="K32" s="55"/>
      <c r="L32" s="55"/>
    </row>
    <row r="33" spans="1:3" x14ac:dyDescent="0.35">
      <c r="A33" s="1" t="s">
        <v>104</v>
      </c>
      <c r="B33" s="1"/>
      <c r="C33" s="3"/>
    </row>
    <row r="36" spans="1:3" x14ac:dyDescent="0.35">
      <c r="B36" s="15"/>
    </row>
  </sheetData>
  <sheetProtection algorithmName="SHA-512" hashValue="Jeu/NpLRQWxFws2HftHHQ6tsM7PxSjjaCGAE9pSMwRz9WVjtvxduI1X2OJku7SYAYKlSOrpqt0brhpzjB924GQ==" saltValue="q6dvRVjHnGC0p8NM4Obe5Q==" spinCount="100000" sheet="1" objects="1" scenarios="1"/>
  <mergeCells count="1">
    <mergeCell ref="O29:O30"/>
  </mergeCells>
  <pageMargins left="0.70866141732283472" right="0.70866141732283472" top="0.78740157480314965" bottom="0.78740157480314965" header="0.31496062992125984" footer="0.31496062992125984"/>
  <pageSetup paperSize="9" scale="6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Restlebensdauer_Hubwerk</vt:lpstr>
      <vt:lpstr>Umrechnung_Klassifizierung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Gläser, Thomas</dc:creator>
  <cp:lastModifiedBy>Gläser, Thomas</cp:lastModifiedBy>
  <cp:lastPrinted>2025-01-30T12:57:49Z</cp:lastPrinted>
  <dcterms:created xsi:type="dcterms:W3CDTF">2015-06-05T18:19:34Z</dcterms:created>
  <dcterms:modified xsi:type="dcterms:W3CDTF">2026-07-24T07:53:48Z</dcterms:modified>
</cp:coreProperties>
</file>